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6D1A13E9-F909-4D98-8963-038C8933AF2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alculator" sheetId="1" r:id="rId1"/>
    <sheet name="Bracket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E26" i="1" s="1"/>
  <c r="C16" i="1"/>
  <c r="C8" i="1"/>
  <c r="C15" i="1" s="1"/>
  <c r="C17" i="1" l="1"/>
  <c r="D21" i="1" l="1"/>
  <c r="E21" i="1" s="1"/>
  <c r="D25" i="1"/>
  <c r="E25" i="1" s="1"/>
  <c r="D24" i="1"/>
  <c r="E24" i="1" s="1"/>
  <c r="D22" i="1"/>
  <c r="E22" i="1" s="1"/>
  <c r="D23" i="1"/>
  <c r="E23" i="1" s="1"/>
  <c r="E27" i="1" l="1"/>
  <c r="C30" i="1" s="1"/>
  <c r="C31" i="1" l="1"/>
  <c r="C32" i="1"/>
</calcChain>
</file>

<file path=xl/sharedStrings.xml><?xml version="1.0" encoding="utf-8"?>
<sst xmlns="http://schemas.openxmlformats.org/spreadsheetml/2006/main" count="50" uniqueCount="49">
  <si>
    <t>Cambodia Monthly Salary Tax Calculator</t>
  </si>
  <si>
    <t>Tax on Salary (ToS) — based on official MEF brackets (KHR)</t>
  </si>
  <si>
    <t>Inputs</t>
  </si>
  <si>
    <t>Amount in KHR</t>
  </si>
  <si>
    <t>Net pay in USD</t>
  </si>
  <si>
    <t>Exchange rate (KHR/USD)</t>
  </si>
  <si>
    <t>Gross monthly salary (KHR, calculated)</t>
  </si>
  <si>
    <t>Other taxable benefits (KHR)</t>
  </si>
  <si>
    <t>Number of qualifying minor children</t>
  </si>
  <si>
    <t>Dependent (non-working) spouse? (1=Yes, 0=No)</t>
  </si>
  <si>
    <t>Taxpayer status</t>
  </si>
  <si>
    <t>Resident</t>
  </si>
  <si>
    <t>Calculation</t>
  </si>
  <si>
    <t>Gross taxable income</t>
  </si>
  <si>
    <t>Dependent allowance (150,000 × children + spouse)</t>
  </si>
  <si>
    <t>Net taxable income</t>
  </si>
  <si>
    <t>Tax breakdown by bracket</t>
  </si>
  <si>
    <t>Bracket (KHR/month)</t>
  </si>
  <si>
    <t>Rate</t>
  </si>
  <si>
    <t>Income in this bracket</t>
  </si>
  <si>
    <t>Tax</t>
  </si>
  <si>
    <t>0 – 1,500,000</t>
  </si>
  <si>
    <t>1,500,001 – 2,000,000</t>
  </si>
  <si>
    <t>2,000,001 – 8,500,000</t>
  </si>
  <si>
    <t>8,500,001 – 12,500,000</t>
  </si>
  <si>
    <t>Over 12,500,000</t>
  </si>
  <si>
    <t>Non-Resident flat 20%</t>
  </si>
  <si>
    <t>Total monthly tax</t>
  </si>
  <si>
    <t>Summary</t>
  </si>
  <si>
    <t>Total monthly tax (KHR)</t>
  </si>
  <si>
    <t>Effective tax rate</t>
  </si>
  <si>
    <t>Net take-home pay (KHR)</t>
  </si>
  <si>
    <t>Notes &amp; Sources</t>
  </si>
  <si>
    <t>• Yellow cells are inputs. Enter the desired NET pay in USD and the exchange rate; the gross KHR salary is calculated to deliver that net after tax.</t>
  </si>
  <si>
    <t>• Other taxable benefits, dependents, and status are also inputs that affect the calculation.</t>
  </si>
  <si>
    <t>• Dependent allowance: 150,000 KHR/month per qualifying child (under 14, or up to 25 if a full-time student) and per non-working spouse.</t>
  </si>
  <si>
    <t>• Residents pay progressive 0%–20% on worldwide salary; non-residents pay a flat 20% on Cambodian-source salary.</t>
  </si>
  <si>
    <t>• Brackets source: Ministry of Economy and Finance — data.mef.gov.kh (Monthly salary tax brackets in Cambodia).</t>
  </si>
  <si>
    <t>• This sheet covers Tax on Salary (ToS) only. NSSF, fringe-benefit tax, and other deductions are not included.</t>
  </si>
  <si>
    <t>Cambodia Monthly Salary Tax — Resident Brackets (KHR)</t>
  </si>
  <si>
    <t>Lower bound</t>
  </si>
  <si>
    <t>Upper bound</t>
  </si>
  <si>
    <t>No upper limit</t>
  </si>
  <si>
    <t>Non-Resident</t>
  </si>
  <si>
    <t>Flat rate on Cambodian-source salary</t>
  </si>
  <si>
    <t>Sources</t>
  </si>
  <si>
    <t>Ministry of Economy and Finance — data.mef.gov.kh</t>
  </si>
  <si>
    <t>Acclime Cambodia — cambodia.acclime.com/guides/personal-income-tax</t>
  </si>
  <si>
    <t>PwC Tax Summaries — taxsummaries.pwc.com/cambodia/individual/taxes-on-personal-income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</si>
</sst>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KHR&quot;"/>
    <numFmt numFmtId="165" formatCode="&quot;$&quot;#,##0.00"/>
    <numFmt numFmtId="166" formatCode="#,##0&quot; KHR/USD&quot;"/>
  </numFmts>
  <fonts count="10" x14ac:knownFonts="1">
    <font>
      <sz val="11"/>
      <color theme="1"/>
      <name val="Calibri"/>
      <family val="2"/>
      <scheme val="minor"/>
    </font>
    <font>
      <b/>
      <sz val="18"/>
      <color rgb="FFFFFFFF"/>
      <name val="Calibri"/>
    </font>
    <font>
      <i/>
      <sz val="9"/>
      <color rgb="FF555555"/>
      <name val="Calibri"/>
    </font>
    <font>
      <b/>
      <sz val="12"/>
      <color rgb="FFFFFFFF"/>
      <name val="Calibri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b/>
      <sz val="14"/>
      <color rgb="FFFFFFFF"/>
      <name val="Calibri"/>
    </font>
    <font>
      <sz val="10"/>
      <name val="Calibri"/>
    </font>
    <font>
      <b/>
      <i/>
      <sz val="9"/>
      <color rgb="FF555555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1F3864"/>
      </patternFill>
    </fill>
    <fill>
      <patternFill patternType="solid">
        <fgColor rgb="FF2E75B6"/>
      </patternFill>
    </fill>
    <fill>
      <patternFill patternType="solid">
        <fgColor rgb="FFDDEBF7"/>
      </patternFill>
    </fill>
    <fill>
      <patternFill patternType="solid">
        <fgColor rgb="FFFFF2CC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FCE4D6"/>
      </patternFill>
    </fill>
    <fill>
      <patternFill patternType="solid">
        <fgColor rgb="FF548235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3" borderId="0" xfId="0" applyFont="1" applyFill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right" vertical="center"/>
    </xf>
    <xf numFmtId="1" fontId="5" fillId="5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9" fontId="0" fillId="6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right" vertical="center"/>
    </xf>
    <xf numFmtId="0" fontId="0" fillId="7" borderId="1" xfId="0" applyFill="1" applyBorder="1" applyAlignment="1">
      <alignment horizontal="left" vertical="center" wrapText="1"/>
    </xf>
    <xf numFmtId="9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right" vertical="center"/>
    </xf>
    <xf numFmtId="0" fontId="0" fillId="8" borderId="1" xfId="0" applyFill="1" applyBorder="1" applyAlignment="1">
      <alignment horizontal="left" vertical="center" wrapText="1"/>
    </xf>
    <xf numFmtId="9" fontId="0" fillId="8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/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/>
    <xf numFmtId="164" fontId="6" fillId="2" borderId="1" xfId="0" applyNumberFormat="1" applyFont="1" applyFill="1" applyBorder="1" applyAlignment="1">
      <alignment horizontal="right" vertical="center"/>
    </xf>
    <xf numFmtId="164" fontId="7" fillId="9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164" fontId="0" fillId="6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4" fillId="0" borderId="0" xfId="0" applyFont="1"/>
    <xf numFmtId="0" fontId="2" fillId="0" borderId="0" xfId="0" applyFont="1"/>
    <xf numFmtId="0" fontId="0" fillId="4" borderId="1" xfId="0" applyFill="1" applyBorder="1"/>
    <xf numFmtId="0" fontId="9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right" vertical="center"/>
    </xf>
    <xf numFmtId="165" fontId="5" fillId="5" borderId="1" xfId="0" applyNumberFormat="1" applyFont="1" applyFill="1" applyBorder="1" applyAlignment="1">
      <alignment horizontal="right" vertical="center"/>
    </xf>
    <xf numFmtId="166" fontId="5" fillId="5" borderId="1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40"/>
  <sheetViews>
    <sheetView showGridLines="0" tabSelected="1" workbookViewId="0">
      <selection activeCell="E8" sqref="E8"/>
    </sheetView>
  </sheetViews>
  <sheetFormatPr defaultRowHeight="14.4" x14ac:dyDescent="0.3"/>
  <cols>
    <col min="1" max="1" width="2" customWidth="1"/>
    <col min="2" max="2" width="36" customWidth="1"/>
    <col min="3" max="5" width="22" customWidth="1"/>
    <col min="6" max="6" width="2" customWidth="1"/>
  </cols>
  <sheetData>
    <row r="2" spans="2:5" ht="28.05" customHeight="1" x14ac:dyDescent="0.3">
      <c r="B2" s="38" t="s">
        <v>0</v>
      </c>
      <c r="C2" s="37"/>
      <c r="D2" s="37"/>
      <c r="E2" s="37"/>
    </row>
    <row r="3" spans="2:5" ht="18" customHeight="1" x14ac:dyDescent="0.3">
      <c r="B3" s="37"/>
      <c r="C3" s="37"/>
      <c r="D3" s="37"/>
      <c r="E3" s="37"/>
    </row>
    <row r="4" spans="2:5" x14ac:dyDescent="0.3">
      <c r="B4" s="40" t="s">
        <v>1</v>
      </c>
      <c r="C4" s="37"/>
      <c r="D4" s="37"/>
      <c r="E4" s="37"/>
    </row>
    <row r="6" spans="2:5" x14ac:dyDescent="0.3">
      <c r="B6" s="39" t="s">
        <v>2</v>
      </c>
      <c r="C6" s="37"/>
      <c r="D6" s="37"/>
      <c r="E6" s="37"/>
    </row>
    <row r="7" spans="2:5" ht="18" customHeight="1" x14ac:dyDescent="0.3">
      <c r="B7" s="31"/>
      <c r="C7" s="32" t="s">
        <v>3</v>
      </c>
      <c r="D7" s="32" t="s">
        <v>4</v>
      </c>
      <c r="E7" s="32" t="s">
        <v>5</v>
      </c>
    </row>
    <row r="8" spans="2:5" ht="22.05" customHeight="1" x14ac:dyDescent="0.3">
      <c r="B8" s="2" t="s">
        <v>6</v>
      </c>
      <c r="C8" s="33">
        <f>ROUND(IF(C12="Non-Resident", (((D8*E8) - 0.2*150000*(C10+C11))/0.8) - C9, IF(((((D8*E8) - 0 - 0*150000*(C10+C11))/(1-0)) - 150000*(C10+C11))&lt;=1500000, (D8*E8) - C9, IF(AND(((((D8*E8) - 75000 - 0.05*150000*(C10+C11))/(1-0.05)) - 150000*(C10+C11))&gt;1500000,((((D8*E8) - 75000 - 0.05*150000*(C10+C11))/(1-0.05)) - 150000*(C10+C11))&lt;=2000000), (((D8*E8) - 75000 - 0.05*150000*(C10+C11))/(1-0.05)) - C9, IF(AND(((((D8*E8) - 175000 - 0.1*150000*(C10+C11))/(1-0.1)) - 150000*(C10+C11))&gt;2000000,((((D8*E8) - 175000 - 0.1*150000*(C10+C11))/(1-0.1)) - 150000*(C10+C11))&lt;=8500000), (((D8*E8) - 175000 - 0.1*150000*(C10+C11))/(1-0.1)) - C9, IF(AND(((((D8*E8) - 600000 - 0.15*150000*(C10+C11))/(1-0.15)) - 150000*(C10+C11))&gt;8500000,((((D8*E8) - 600000 - 0.15*150000*(C10+C11))/(1-0.15)) - 150000*(C10+C11))&lt;=12500000), (((D8*E8) - 600000 - 0.15*150000*(C10+C11))/(1-0.15)) - C9, (((D8*E8) - 1225000 - 0.2*150000*(C10+C11))/(1-0.2)) - C9))))), 0)</f>
        <v>0</v>
      </c>
      <c r="D8" s="34"/>
      <c r="E8" s="35"/>
    </row>
    <row r="9" spans="2:5" ht="22.05" customHeight="1" x14ac:dyDescent="0.3">
      <c r="B9" s="2" t="s">
        <v>7</v>
      </c>
      <c r="C9" s="3">
        <v>0</v>
      </c>
    </row>
    <row r="10" spans="2:5" ht="22.05" customHeight="1" x14ac:dyDescent="0.3">
      <c r="B10" s="2" t="s">
        <v>8</v>
      </c>
      <c r="C10" s="4">
        <v>0</v>
      </c>
    </row>
    <row r="11" spans="2:5" ht="22.05" customHeight="1" x14ac:dyDescent="0.3">
      <c r="B11" s="2" t="s">
        <v>9</v>
      </c>
      <c r="C11" s="4">
        <v>0</v>
      </c>
    </row>
    <row r="12" spans="2:5" x14ac:dyDescent="0.3">
      <c r="B12" s="2" t="s">
        <v>10</v>
      </c>
      <c r="C12" s="5" t="s">
        <v>11</v>
      </c>
    </row>
    <row r="13" spans="2:5" x14ac:dyDescent="0.3">
      <c r="B13" s="37"/>
      <c r="C13" s="37"/>
      <c r="D13" s="37"/>
      <c r="E13" s="37"/>
    </row>
    <row r="14" spans="2:5" ht="22.05" customHeight="1" x14ac:dyDescent="0.3">
      <c r="B14" s="1" t="s">
        <v>12</v>
      </c>
    </row>
    <row r="15" spans="2:5" ht="22.05" customHeight="1" x14ac:dyDescent="0.3">
      <c r="B15" s="2" t="s">
        <v>13</v>
      </c>
      <c r="C15" s="6">
        <f>C8+C9</f>
        <v>0</v>
      </c>
    </row>
    <row r="16" spans="2:5" ht="22.05" customHeight="1" x14ac:dyDescent="0.3">
      <c r="B16" s="2" t="s">
        <v>14</v>
      </c>
      <c r="C16" s="6">
        <f>150000*(C10+C11)</f>
        <v>0</v>
      </c>
    </row>
    <row r="17" spans="2:5" x14ac:dyDescent="0.3">
      <c r="B17" s="2" t="s">
        <v>15</v>
      </c>
      <c r="C17" s="6">
        <f>MAX(0,C15-C16)</f>
        <v>0</v>
      </c>
    </row>
    <row r="18" spans="2:5" x14ac:dyDescent="0.3">
      <c r="B18" s="37"/>
      <c r="C18" s="37"/>
      <c r="D18" s="37"/>
      <c r="E18" s="37"/>
    </row>
    <row r="19" spans="2:5" ht="24" customHeight="1" x14ac:dyDescent="0.3">
      <c r="B19" s="1" t="s">
        <v>16</v>
      </c>
    </row>
    <row r="20" spans="2:5" ht="19.95" customHeight="1" x14ac:dyDescent="0.3">
      <c r="B20" s="7" t="s">
        <v>17</v>
      </c>
      <c r="C20" s="7" t="s">
        <v>18</v>
      </c>
      <c r="D20" s="7" t="s">
        <v>19</v>
      </c>
      <c r="E20" s="7" t="s">
        <v>20</v>
      </c>
    </row>
    <row r="21" spans="2:5" ht="19.95" customHeight="1" x14ac:dyDescent="0.3">
      <c r="B21" s="8" t="s">
        <v>21</v>
      </c>
      <c r="C21" s="9">
        <v>0</v>
      </c>
      <c r="D21" s="10">
        <f>IF(C12="Resident", MAX(0, MIN($C$17,1500000) - 0), 0)</f>
        <v>0</v>
      </c>
      <c r="E21" s="10">
        <f t="shared" ref="E21:E26" si="0">D21*C21</f>
        <v>0</v>
      </c>
    </row>
    <row r="22" spans="2:5" ht="19.95" customHeight="1" x14ac:dyDescent="0.3">
      <c r="B22" s="11" t="s">
        <v>22</v>
      </c>
      <c r="C22" s="12">
        <v>0.05</v>
      </c>
      <c r="D22" s="13">
        <f>IF(C12="Resident", MAX(0, MIN($C$17,2000000) - 1500000), 0)</f>
        <v>0</v>
      </c>
      <c r="E22" s="13">
        <f t="shared" si="0"/>
        <v>0</v>
      </c>
    </row>
    <row r="23" spans="2:5" ht="19.95" customHeight="1" x14ac:dyDescent="0.3">
      <c r="B23" s="8" t="s">
        <v>23</v>
      </c>
      <c r="C23" s="9">
        <v>0.1</v>
      </c>
      <c r="D23" s="10">
        <f>IF(C12="Resident", MAX(0, MIN($C$17,8500000) - 2000000), 0)</f>
        <v>0</v>
      </c>
      <c r="E23" s="10">
        <f t="shared" si="0"/>
        <v>0</v>
      </c>
    </row>
    <row r="24" spans="2:5" ht="19.95" customHeight="1" x14ac:dyDescent="0.3">
      <c r="B24" s="11" t="s">
        <v>24</v>
      </c>
      <c r="C24" s="12">
        <v>0.15</v>
      </c>
      <c r="D24" s="13">
        <f>IF(C12="Resident", MAX(0, MIN($C$17,12500000) - 8500000), 0)</f>
        <v>0</v>
      </c>
      <c r="E24" s="13">
        <f t="shared" si="0"/>
        <v>0</v>
      </c>
    </row>
    <row r="25" spans="2:5" ht="19.95" customHeight="1" x14ac:dyDescent="0.3">
      <c r="B25" s="8" t="s">
        <v>25</v>
      </c>
      <c r="C25" s="9">
        <v>0.2</v>
      </c>
      <c r="D25" s="10">
        <f>IF(C12="Resident", MAX(0, $C$17 - 12500000), 0)</f>
        <v>0</v>
      </c>
      <c r="E25" s="10">
        <f t="shared" si="0"/>
        <v>0</v>
      </c>
    </row>
    <row r="26" spans="2:5" ht="19.95" customHeight="1" x14ac:dyDescent="0.3">
      <c r="B26" s="14" t="s">
        <v>26</v>
      </c>
      <c r="C26" s="15">
        <v>0.2</v>
      </c>
      <c r="D26" s="16">
        <f>IF(C12="Non-Resident", C17, 0)</f>
        <v>0</v>
      </c>
      <c r="E26" s="16">
        <f t="shared" si="0"/>
        <v>0</v>
      </c>
    </row>
    <row r="27" spans="2:5" x14ac:dyDescent="0.3">
      <c r="B27" s="17" t="s">
        <v>27</v>
      </c>
      <c r="C27" s="18"/>
      <c r="D27" s="18"/>
      <c r="E27" s="19">
        <f>SUM(E21:E26)</f>
        <v>0</v>
      </c>
    </row>
    <row r="28" spans="2:5" x14ac:dyDescent="0.3">
      <c r="B28" s="37"/>
      <c r="C28" s="37"/>
      <c r="D28" s="37"/>
      <c r="E28" s="37"/>
    </row>
    <row r="29" spans="2:5" ht="24" customHeight="1" x14ac:dyDescent="0.3">
      <c r="B29" s="1" t="s">
        <v>28</v>
      </c>
    </row>
    <row r="30" spans="2:5" ht="24" customHeight="1" x14ac:dyDescent="0.3">
      <c r="B30" s="2" t="s">
        <v>29</v>
      </c>
      <c r="C30" s="20">
        <f>E27</f>
        <v>0</v>
      </c>
    </row>
    <row r="31" spans="2:5" ht="24" customHeight="1" x14ac:dyDescent="0.3">
      <c r="B31" s="2" t="s">
        <v>30</v>
      </c>
      <c r="C31" s="21">
        <f>IFERROR(C30/C15,0)</f>
        <v>0</v>
      </c>
    </row>
    <row r="32" spans="2:5" x14ac:dyDescent="0.3">
      <c r="B32" s="2" t="s">
        <v>31</v>
      </c>
      <c r="C32" s="6">
        <f>C15-C30</f>
        <v>0</v>
      </c>
    </row>
    <row r="33" spans="2:5" x14ac:dyDescent="0.3">
      <c r="B33" s="37"/>
      <c r="C33" s="37"/>
      <c r="D33" s="37"/>
      <c r="E33" s="37"/>
    </row>
    <row r="34" spans="2:5" ht="22.05" customHeight="1" x14ac:dyDescent="0.3">
      <c r="B34" s="39" t="s">
        <v>32</v>
      </c>
      <c r="C34" s="37"/>
      <c r="D34" s="37"/>
      <c r="E34" s="37"/>
    </row>
    <row r="35" spans="2:5" ht="22.05" customHeight="1" x14ac:dyDescent="0.3">
      <c r="B35" s="36" t="s">
        <v>33</v>
      </c>
      <c r="C35" s="37"/>
      <c r="D35" s="37"/>
      <c r="E35" s="37"/>
    </row>
    <row r="36" spans="2:5" ht="22.05" customHeight="1" x14ac:dyDescent="0.3">
      <c r="B36" s="36" t="s">
        <v>34</v>
      </c>
      <c r="C36" s="37"/>
      <c r="D36" s="37"/>
      <c r="E36" s="37"/>
    </row>
    <row r="37" spans="2:5" ht="22.05" customHeight="1" x14ac:dyDescent="0.3">
      <c r="B37" s="36" t="s">
        <v>35</v>
      </c>
      <c r="C37" s="37"/>
      <c r="D37" s="37"/>
      <c r="E37" s="37"/>
    </row>
    <row r="38" spans="2:5" ht="22.05" customHeight="1" x14ac:dyDescent="0.3">
      <c r="B38" s="36" t="s">
        <v>36</v>
      </c>
      <c r="C38" s="37"/>
      <c r="D38" s="37"/>
      <c r="E38" s="37"/>
    </row>
    <row r="39" spans="2:5" ht="22.05" customHeight="1" x14ac:dyDescent="0.3">
      <c r="B39" s="36" t="s">
        <v>37</v>
      </c>
      <c r="C39" s="37"/>
      <c r="D39" s="37"/>
      <c r="E39" s="37"/>
    </row>
    <row r="40" spans="2:5" ht="41.4" x14ac:dyDescent="0.3">
      <c r="B40" s="22" t="s">
        <v>38</v>
      </c>
    </row>
  </sheetData>
  <mergeCells count="13">
    <mergeCell ref="B38:E38"/>
    <mergeCell ref="B33:E33"/>
    <mergeCell ref="B39:E39"/>
    <mergeCell ref="B37:E37"/>
    <mergeCell ref="B2:E3"/>
    <mergeCell ref="B28:E28"/>
    <mergeCell ref="B36:E36"/>
    <mergeCell ref="B34:E34"/>
    <mergeCell ref="B18:E18"/>
    <mergeCell ref="B35:E35"/>
    <mergeCell ref="B4:E4"/>
    <mergeCell ref="B13:E13"/>
    <mergeCell ref="B6:E6"/>
  </mergeCells>
  <dataValidations count="3">
    <dataValidation type="list" sqref="C12" xr:uid="{00000000-0002-0000-0000-000000000000}">
      <formula1>"Resident,Non-Resident"</formula1>
    </dataValidation>
    <dataValidation type="list" sqref="C11" xr:uid="{00000000-0002-0000-0000-000001000000}">
      <formula1>"0,1"</formula1>
    </dataValidation>
    <dataValidation type="whole" operator="greaterThanOrEqual" sqref="C10" xr:uid="{00000000-0002-0000-0000-000002000000}">
      <formula1>0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6"/>
  <sheetViews>
    <sheetView showGridLines="0" workbookViewId="0"/>
  </sheetViews>
  <sheetFormatPr defaultRowHeight="14.4" x14ac:dyDescent="0.3"/>
  <cols>
    <col min="1" max="1" width="2" customWidth="1"/>
    <col min="2" max="3" width="28" customWidth="1"/>
    <col min="4" max="4" width="12" customWidth="1"/>
    <col min="5" max="5" width="2" customWidth="1"/>
  </cols>
  <sheetData>
    <row r="2" spans="2:4" ht="28.05" customHeight="1" x14ac:dyDescent="0.3">
      <c r="B2" s="38" t="s">
        <v>39</v>
      </c>
      <c r="C2" s="37"/>
      <c r="D2" s="37"/>
    </row>
    <row r="4" spans="2:4" x14ac:dyDescent="0.3">
      <c r="B4" s="7" t="s">
        <v>40</v>
      </c>
      <c r="C4" s="7" t="s">
        <v>41</v>
      </c>
      <c r="D4" s="7" t="s">
        <v>18</v>
      </c>
    </row>
    <row r="5" spans="2:4" x14ac:dyDescent="0.3">
      <c r="B5" s="23">
        <v>0</v>
      </c>
      <c r="C5" s="23">
        <v>1500000</v>
      </c>
      <c r="D5" s="9">
        <v>0</v>
      </c>
    </row>
    <row r="6" spans="2:4" x14ac:dyDescent="0.3">
      <c r="B6" s="24">
        <v>1500001</v>
      </c>
      <c r="C6" s="24">
        <v>2000000</v>
      </c>
      <c r="D6" s="25">
        <v>0.05</v>
      </c>
    </row>
    <row r="7" spans="2:4" x14ac:dyDescent="0.3">
      <c r="B7" s="23">
        <v>2000001</v>
      </c>
      <c r="C7" s="23">
        <v>8500000</v>
      </c>
      <c r="D7" s="9">
        <v>0.1</v>
      </c>
    </row>
    <row r="8" spans="2:4" x14ac:dyDescent="0.3">
      <c r="B8" s="24">
        <v>8500001</v>
      </c>
      <c r="C8" s="24">
        <v>12500000</v>
      </c>
      <c r="D8" s="25">
        <v>0.15</v>
      </c>
    </row>
    <row r="9" spans="2:4" x14ac:dyDescent="0.3">
      <c r="B9" s="23">
        <v>12500001</v>
      </c>
      <c r="C9" s="26" t="s">
        <v>42</v>
      </c>
      <c r="D9" s="9">
        <v>0.2</v>
      </c>
    </row>
    <row r="11" spans="2:4" x14ac:dyDescent="0.3">
      <c r="B11" s="27" t="s">
        <v>43</v>
      </c>
      <c r="C11" s="28" t="s">
        <v>44</v>
      </c>
      <c r="D11" s="15">
        <v>0.2</v>
      </c>
    </row>
    <row r="13" spans="2:4" x14ac:dyDescent="0.3">
      <c r="B13" s="29" t="s">
        <v>45</v>
      </c>
    </row>
    <row r="14" spans="2:4" x14ac:dyDescent="0.3">
      <c r="B14" s="30" t="s">
        <v>46</v>
      </c>
    </row>
    <row r="15" spans="2:4" x14ac:dyDescent="0.3">
      <c r="B15" s="30" t="s">
        <v>47</v>
      </c>
    </row>
    <row r="16" spans="2:4" x14ac:dyDescent="0.3">
      <c r="B16" s="30" t="s">
        <v>48</v>
      </c>
    </row>
  </sheetData>
  <mergeCells count="1">
    <mergeCell ref="B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Brackets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Pascal Médeville</cp:lastModifiedBy>
  <dcterms:created xsi:type="dcterms:W3CDTF">2026-05-04T00:25:13Z</dcterms:created>
  <dcterms:modified xsi:type="dcterms:W3CDTF">2026-05-07T11:01:04Z</dcterms:modified>
</cp:coreProperties>
</file>